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68" yWindow="312" windowWidth="12504" windowHeight="8844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Foglio1!$A$2:$U$22</definedName>
  </definedNames>
  <calcPr calcId="144525"/>
  <fileRecoveryPr autoRecover="0"/>
</workbook>
</file>

<file path=xl/calcChain.xml><?xml version="1.0" encoding="utf-8"?>
<calcChain xmlns="http://schemas.openxmlformats.org/spreadsheetml/2006/main">
  <c r="Y13" i="1" l="1"/>
  <c r="V13" i="1"/>
  <c r="Q13" i="1"/>
  <c r="O13" i="1"/>
  <c r="P13" i="1" s="1"/>
  <c r="Y14" i="1"/>
  <c r="V14" i="1"/>
  <c r="Q14" i="1"/>
  <c r="O14" i="1"/>
  <c r="P14" i="1" s="1"/>
  <c r="Y10" i="1"/>
  <c r="V10" i="1"/>
  <c r="Q10" i="1"/>
  <c r="O10" i="1"/>
  <c r="P10" i="1" s="1"/>
  <c r="Y12" i="1"/>
  <c r="V12" i="1"/>
  <c r="Q12" i="1"/>
  <c r="O12" i="1"/>
  <c r="P12" i="1" s="1"/>
  <c r="Y15" i="1"/>
  <c r="V15" i="1"/>
  <c r="Q15" i="1"/>
  <c r="O15" i="1"/>
  <c r="P15" i="1" s="1"/>
  <c r="R13" i="1" l="1"/>
  <c r="S13" i="1" s="1"/>
  <c r="T13" i="1" s="1"/>
  <c r="Z13" i="1"/>
  <c r="R14" i="1"/>
  <c r="S14" i="1" s="1"/>
  <c r="T14" i="1" s="1"/>
  <c r="Z14" i="1"/>
  <c r="Z10" i="1"/>
  <c r="R10" i="1"/>
  <c r="S10" i="1"/>
  <c r="T10" i="1" s="1"/>
  <c r="R12" i="1"/>
  <c r="Z12" i="1"/>
  <c r="S12" i="1"/>
  <c r="T12" i="1" s="1"/>
  <c r="R15" i="1"/>
  <c r="S15" i="1" s="1"/>
  <c r="T15" i="1" s="1"/>
  <c r="Z15" i="1"/>
  <c r="Y11" i="1"/>
  <c r="V11" i="1"/>
  <c r="Q11" i="1"/>
  <c r="O11" i="1"/>
  <c r="P11" i="1" s="1"/>
  <c r="R11" i="1" l="1"/>
  <c r="S11" i="1" s="1"/>
  <c r="T11" i="1" s="1"/>
  <c r="Z11" i="1"/>
  <c r="Y9" i="1"/>
  <c r="V9" i="1"/>
  <c r="Q9" i="1"/>
  <c r="O9" i="1"/>
  <c r="P9" i="1" s="1"/>
  <c r="O6" i="1"/>
  <c r="P6" i="1" s="1"/>
  <c r="Q6" i="1"/>
  <c r="V6" i="1"/>
  <c r="Y6" i="1"/>
  <c r="K4" i="1"/>
  <c r="R9" i="1" l="1"/>
  <c r="S9" i="1" s="1"/>
  <c r="T9" i="1" s="1"/>
  <c r="Z9" i="1"/>
  <c r="R6" i="1"/>
  <c r="S6" i="1" s="1"/>
  <c r="T6" i="1" s="1"/>
  <c r="Z6" i="1"/>
  <c r="Y8" i="1"/>
  <c r="Y7" i="1"/>
  <c r="Z5" i="1"/>
  <c r="Y4" i="1"/>
  <c r="Y22" i="1" l="1"/>
  <c r="V7" i="1" l="1"/>
  <c r="Q7" i="1"/>
  <c r="O7" i="1"/>
  <c r="P7" i="1" s="1"/>
  <c r="V8" i="1"/>
  <c r="Q8" i="1"/>
  <c r="O8" i="1"/>
  <c r="P8" i="1" s="1"/>
  <c r="R8" i="1" l="1"/>
  <c r="S8" i="1" s="1"/>
  <c r="T8" i="1" s="1"/>
  <c r="Z8" i="1"/>
  <c r="R7" i="1"/>
  <c r="S7" i="1" s="1"/>
  <c r="T7" i="1" s="1"/>
  <c r="Z7" i="1"/>
  <c r="Q4" i="1" l="1"/>
  <c r="O4" i="1"/>
  <c r="P4" i="1" l="1"/>
  <c r="K22" i="1"/>
  <c r="R4" i="1" l="1"/>
  <c r="S4" i="1" s="1"/>
  <c r="S22" i="1" s="1"/>
  <c r="G17" i="1" s="1"/>
  <c r="Z4" i="1"/>
  <c r="Z22" i="1" s="1"/>
  <c r="AA22" i="1" s="1"/>
  <c r="AA26" i="1" s="1"/>
  <c r="V4" i="1"/>
  <c r="T4" i="1" l="1"/>
  <c r="T22" i="1" s="1"/>
  <c r="I18" i="1"/>
  <c r="W22" i="1" s="1"/>
  <c r="G18" i="1" l="1"/>
  <c r="G22" i="1" l="1"/>
  <c r="O18" i="1"/>
  <c r="S18" i="1" s="1"/>
  <c r="P18" i="1" l="1"/>
  <c r="V24" i="1"/>
  <c r="H43" i="1" l="1"/>
  <c r="H44" i="1" l="1"/>
  <c r="H42" i="1"/>
  <c r="H41" i="1"/>
  <c r="H40" i="1"/>
  <c r="H39" i="1"/>
  <c r="H36" i="1" l="1"/>
  <c r="H34" i="1"/>
  <c r="K26" i="1" l="1"/>
  <c r="H35" i="1"/>
  <c r="V3" i="1"/>
  <c r="H38" i="1" l="1"/>
  <c r="Q18" i="1"/>
  <c r="K25" i="1"/>
  <c r="K31" i="1" s="1"/>
  <c r="H37" i="1"/>
</calcChain>
</file>

<file path=xl/sharedStrings.xml><?xml version="1.0" encoding="utf-8"?>
<sst xmlns="http://schemas.openxmlformats.org/spreadsheetml/2006/main" count="136" uniqueCount="84">
  <si>
    <t>data</t>
  </si>
  <si>
    <t>provvigione</t>
  </si>
  <si>
    <t>PR</t>
  </si>
  <si>
    <t>Provvigionabile</t>
  </si>
  <si>
    <t>Cliente</t>
  </si>
  <si>
    <t>Note</t>
  </si>
  <si>
    <t>stato</t>
  </si>
  <si>
    <t>Tr</t>
  </si>
  <si>
    <t>ordine</t>
  </si>
  <si>
    <t xml:space="preserve">acconto </t>
  </si>
  <si>
    <t>over netto</t>
  </si>
  <si>
    <t>spese di consegna</t>
  </si>
  <si>
    <t>Prv.za</t>
  </si>
  <si>
    <t>spese di finanziamento</t>
  </si>
  <si>
    <t>over</t>
  </si>
  <si>
    <t>Riservato</t>
  </si>
  <si>
    <t>provigione+IVA</t>
  </si>
  <si>
    <t>WEB</t>
  </si>
  <si>
    <t>modalità</t>
  </si>
  <si>
    <t>acconti trattenuti</t>
  </si>
  <si>
    <t>provvigioni</t>
  </si>
  <si>
    <t>Totale</t>
  </si>
  <si>
    <t>Provvigioni maturate</t>
  </si>
  <si>
    <t>acconti trattenuto</t>
  </si>
  <si>
    <t>Fatturato</t>
  </si>
  <si>
    <t>Over</t>
  </si>
  <si>
    <t>Provigionabile</t>
  </si>
  <si>
    <t>Netto ad avere:</t>
  </si>
  <si>
    <t xml:space="preserve">                         </t>
  </si>
  <si>
    <t>opzione 1</t>
  </si>
  <si>
    <t>con IVA</t>
  </si>
  <si>
    <t xml:space="preserve">respinti </t>
  </si>
  <si>
    <t>contratti</t>
  </si>
  <si>
    <t>media contratto</t>
  </si>
  <si>
    <t>media doc</t>
  </si>
  <si>
    <t xml:space="preserve">APPUNTAMENTI nr. </t>
  </si>
  <si>
    <t>RECESSI</t>
  </si>
  <si>
    <t>attesa esito</t>
  </si>
  <si>
    <t>n. appuntamenti:</t>
  </si>
  <si>
    <t xml:space="preserve">Provvigioni   nette: </t>
  </si>
  <si>
    <t xml:space="preserve">Over </t>
  </si>
  <si>
    <t>buco/non sviluppato</t>
  </si>
  <si>
    <t>assente</t>
  </si>
  <si>
    <t>respinte</t>
  </si>
  <si>
    <t>n. contratti</t>
  </si>
  <si>
    <t>recessi</t>
  </si>
  <si>
    <t>.MAGGIO 2024.</t>
  </si>
  <si>
    <t>BUCO</t>
  </si>
  <si>
    <t>NonSviluppati</t>
  </si>
  <si>
    <t>SANTANDER</t>
  </si>
  <si>
    <t>Netto ad avere</t>
  </si>
  <si>
    <t>Trasferta</t>
  </si>
  <si>
    <t>FUORI MISURA/SMALTIMENTO</t>
  </si>
  <si>
    <t>NO</t>
  </si>
  <si>
    <t>ELVIS ALAIA</t>
  </si>
  <si>
    <t>CN</t>
  </si>
  <si>
    <t>TO</t>
  </si>
  <si>
    <t>RESPINTO</t>
  </si>
  <si>
    <t>in gestione</t>
  </si>
  <si>
    <t>BEBBE LOSA</t>
  </si>
  <si>
    <r>
      <t xml:space="preserve">Mese di: Marzo </t>
    </r>
    <r>
      <rPr>
        <b/>
        <sz val="11"/>
        <color theme="1"/>
        <rFont val="Calibri"/>
        <family val="2"/>
        <scheme val="minor"/>
      </rPr>
      <t xml:space="preserve"> 2025</t>
    </r>
  </si>
  <si>
    <t>Fatturato lordo</t>
  </si>
  <si>
    <t>prv 1%</t>
  </si>
  <si>
    <t>over 5%</t>
  </si>
  <si>
    <t>totale</t>
  </si>
  <si>
    <t>differenziale avviamento</t>
  </si>
  <si>
    <t>totale Team leader</t>
  </si>
  <si>
    <r>
      <t xml:space="preserve">Mese di: Luglio </t>
    </r>
    <r>
      <rPr>
        <b/>
        <sz val="10"/>
        <color theme="1"/>
        <rFont val="Calibri"/>
        <family val="2"/>
        <scheme val="minor"/>
      </rPr>
      <t xml:space="preserve"> 2025</t>
    </r>
  </si>
  <si>
    <t>IMAFU IFA MICHAEL</t>
  </si>
  <si>
    <t>riservato 1740  autorizzato sottocosto  -365 euro    segnato  1375</t>
  </si>
  <si>
    <t>TEBY KOHOU</t>
  </si>
  <si>
    <t>ADRIANA DOLJESCU</t>
  </si>
  <si>
    <t xml:space="preserve">CAUCINIU SPOSATO </t>
  </si>
  <si>
    <t>cn</t>
  </si>
  <si>
    <t>ARMAN ATASULISLA</t>
  </si>
  <si>
    <t>DA SILVA GIULIA</t>
  </si>
  <si>
    <t>SANNA ANNUNZIATA</t>
  </si>
  <si>
    <t>VUERIC LUCIA</t>
  </si>
  <si>
    <t>GIORGIA MOCCIARO PIERO</t>
  </si>
  <si>
    <t>EURO NICE</t>
  </si>
  <si>
    <t>JOSE PARI ESPINOZA</t>
  </si>
  <si>
    <t>CONSEGNATOI IL 30/7</t>
  </si>
  <si>
    <t>CONSEGNATOI IL 23/7</t>
  </si>
  <si>
    <t>bonifico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</si>
</sst>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#,##0\ &quot;€&quot;"/>
    <numFmt numFmtId="166" formatCode="d/m/yy;@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4B52DD"/>
      <name val="Calibri"/>
      <family val="2"/>
      <scheme val="minor"/>
    </font>
    <font>
      <sz val="11"/>
      <color rgb="FF4B52DD"/>
      <name val="Calibri"/>
      <family val="2"/>
    </font>
    <font>
      <b/>
      <sz val="9"/>
      <color rgb="FF4B52D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4B52DD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1F1F1F"/>
      <name val="Arial"/>
      <family val="2"/>
    </font>
    <font>
      <sz val="12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4B52DD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0"/>
      <color rgb="FFFF33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rgb="FFF8F8F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4" fillId="0" borderId="0" xfId="0" applyFont="1"/>
    <xf numFmtId="164" fontId="0" fillId="0" borderId="0" xfId="0" applyNumberFormat="1"/>
    <xf numFmtId="165" fontId="3" fillId="3" borderId="2" xfId="0" applyNumberFormat="1" applyFont="1" applyFill="1" applyBorder="1" applyAlignment="1">
      <alignment horizontal="center"/>
    </xf>
    <xf numFmtId="165" fontId="3" fillId="3" borderId="8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/>
    <xf numFmtId="165" fontId="3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9" fillId="0" borderId="0" xfId="0" applyFont="1"/>
    <xf numFmtId="0" fontId="9" fillId="3" borderId="2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0" xfId="0" applyFont="1" applyAlignment="1">
      <alignment textRotation="90"/>
    </xf>
    <xf numFmtId="0" fontId="9" fillId="0" borderId="0" xfId="0" applyFont="1" applyAlignment="1"/>
    <xf numFmtId="0" fontId="9" fillId="0" borderId="0" xfId="0" applyFont="1" applyAlignment="1">
      <alignment textRotation="90" wrapText="1"/>
    </xf>
    <xf numFmtId="0" fontId="0" fillId="0" borderId="0" xfId="0" applyAlignment="1"/>
    <xf numFmtId="164" fontId="1" fillId="3" borderId="8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3" borderId="1" xfId="0" applyFont="1" applyFill="1" applyBorder="1" applyAlignment="1">
      <alignment horizontal="center" textRotation="90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right"/>
    </xf>
    <xf numFmtId="16" fontId="3" fillId="0" borderId="0" xfId="0" applyNumberFormat="1" applyFont="1"/>
    <xf numFmtId="0" fontId="3" fillId="4" borderId="11" xfId="0" applyFont="1" applyFill="1" applyBorder="1"/>
    <xf numFmtId="0" fontId="7" fillId="5" borderId="14" xfId="0" applyFont="1" applyFill="1" applyBorder="1" applyAlignment="1">
      <alignment horizontal="center" wrapText="1"/>
    </xf>
    <xf numFmtId="2" fontId="9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7" borderId="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0" applyFill="1" applyBorder="1" applyAlignment="1"/>
    <xf numFmtId="0" fontId="0" fillId="3" borderId="5" xfId="0" applyFill="1" applyBorder="1" applyAlignment="1"/>
    <xf numFmtId="0" fontId="0" fillId="7" borderId="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166" fontId="0" fillId="0" borderId="0" xfId="0" applyNumberFormat="1"/>
    <xf numFmtId="0" fontId="14" fillId="7" borderId="2" xfId="0" applyFont="1" applyFill="1" applyBorder="1" applyAlignment="1">
      <alignment horizontal="right"/>
    </xf>
    <xf numFmtId="0" fontId="14" fillId="7" borderId="0" xfId="0" applyFont="1" applyFill="1" applyBorder="1" applyAlignment="1">
      <alignment horizontal="right"/>
    </xf>
    <xf numFmtId="0" fontId="14" fillId="7" borderId="12" xfId="0" applyFont="1" applyFill="1" applyBorder="1" applyAlignment="1">
      <alignment horizontal="right"/>
    </xf>
    <xf numFmtId="0" fontId="1" fillId="0" borderId="2" xfId="0" applyFont="1" applyBorder="1" applyAlignment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/>
    <xf numFmtId="0" fontId="0" fillId="3" borderId="12" xfId="0" applyFill="1" applyBorder="1" applyAlignment="1"/>
    <xf numFmtId="0" fontId="0" fillId="3" borderId="7" xfId="0" applyFill="1" applyBorder="1" applyAlignment="1"/>
    <xf numFmtId="0" fontId="5" fillId="4" borderId="10" xfId="0" applyFont="1" applyFill="1" applyBorder="1" applyAlignment="1"/>
    <xf numFmtId="0" fontId="9" fillId="2" borderId="2" xfId="0" applyFont="1" applyFill="1" applyBorder="1"/>
    <xf numFmtId="0" fontId="9" fillId="2" borderId="0" xfId="0" applyFont="1" applyFill="1" applyBorder="1"/>
    <xf numFmtId="0" fontId="9" fillId="2" borderId="12" xfId="0" applyFont="1" applyFill="1" applyBorder="1"/>
    <xf numFmtId="14" fontId="9" fillId="0" borderId="2" xfId="0" applyNumberFormat="1" applyFont="1" applyBorder="1" applyAlignment="1"/>
    <xf numFmtId="165" fontId="5" fillId="3" borderId="3" xfId="0" applyNumberFormat="1" applyFont="1" applyFill="1" applyBorder="1" applyAlignment="1">
      <alignment horizontal="right"/>
    </xf>
    <xf numFmtId="165" fontId="5" fillId="3" borderId="5" xfId="0" applyNumberFormat="1" applyFont="1" applyFill="1" applyBorder="1" applyAlignment="1">
      <alignment horizontal="right"/>
    </xf>
    <xf numFmtId="165" fontId="5" fillId="8" borderId="5" xfId="0" applyNumberFormat="1" applyFont="1" applyFill="1" applyBorder="1" applyAlignment="1">
      <alignment horizontal="right"/>
    </xf>
    <xf numFmtId="0" fontId="5" fillId="8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9" fillId="8" borderId="0" xfId="0" applyFont="1" applyFill="1"/>
    <xf numFmtId="0" fontId="0" fillId="8" borderId="0" xfId="0" applyFill="1"/>
    <xf numFmtId="0" fontId="10" fillId="8" borderId="0" xfId="0" applyFont="1" applyFill="1" applyAlignment="1">
      <alignment horizontal="center" textRotation="90"/>
    </xf>
    <xf numFmtId="0" fontId="6" fillId="8" borderId="0" xfId="0" applyFont="1" applyFill="1" applyAlignment="1">
      <alignment horizontal="center" textRotation="90" wrapText="1"/>
    </xf>
    <xf numFmtId="0" fontId="6" fillId="8" borderId="0" xfId="0" applyFont="1" applyFill="1" applyAlignment="1">
      <alignment horizontal="center"/>
    </xf>
    <xf numFmtId="0" fontId="8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 wrapText="1"/>
    </xf>
    <xf numFmtId="0" fontId="16" fillId="8" borderId="5" xfId="0" applyFont="1" applyFill="1" applyBorder="1" applyAlignment="1">
      <alignment horizontal="center" wrapText="1"/>
    </xf>
    <xf numFmtId="0" fontId="9" fillId="9" borderId="0" xfId="0" applyFont="1" applyFill="1" applyAlignment="1"/>
    <xf numFmtId="0" fontId="9" fillId="9" borderId="0" xfId="0" applyFont="1" applyFill="1" applyAlignment="1">
      <alignment textRotation="90" wrapText="1"/>
    </xf>
    <xf numFmtId="0" fontId="1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1" fillId="9" borderId="0" xfId="0" applyFont="1" applyFill="1" applyAlignment="1">
      <alignment horizontal="right"/>
    </xf>
    <xf numFmtId="0" fontId="9" fillId="9" borderId="0" xfId="0" applyFont="1" applyFill="1"/>
    <xf numFmtId="165" fontId="15" fillId="6" borderId="7" xfId="0" applyNumberFormat="1" applyFont="1" applyFill="1" applyBorder="1"/>
    <xf numFmtId="165" fontId="2" fillId="4" borderId="3" xfId="0" applyNumberFormat="1" applyFont="1" applyFill="1" applyBorder="1"/>
    <xf numFmtId="165" fontId="2" fillId="4" borderId="5" xfId="0" applyNumberFormat="1" applyFont="1" applyFill="1" applyBorder="1"/>
    <xf numFmtId="165" fontId="2" fillId="8" borderId="2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165" fontId="3" fillId="8" borderId="8" xfId="0" applyNumberFormat="1" applyFont="1" applyFill="1" applyBorder="1" applyAlignment="1">
      <alignment horizontal="center"/>
    </xf>
    <xf numFmtId="0" fontId="1" fillId="10" borderId="13" xfId="0" applyFont="1" applyFill="1" applyBorder="1"/>
    <xf numFmtId="0" fontId="1" fillId="10" borderId="13" xfId="0" applyFont="1" applyFill="1" applyBorder="1" applyAlignment="1">
      <alignment horizontal="right"/>
    </xf>
    <xf numFmtId="0" fontId="3" fillId="7" borderId="10" xfId="0" applyFont="1" applyFill="1" applyBorder="1"/>
    <xf numFmtId="165" fontId="2" fillId="7" borderId="11" xfId="0" applyNumberFormat="1" applyFont="1" applyFill="1" applyBorder="1"/>
    <xf numFmtId="165" fontId="2" fillId="7" borderId="13" xfId="0" applyNumberFormat="1" applyFont="1" applyFill="1" applyBorder="1"/>
    <xf numFmtId="165" fontId="1" fillId="10" borderId="13" xfId="0" applyNumberFormat="1" applyFont="1" applyFill="1" applyBorder="1" applyAlignment="1">
      <alignment horizontal="left"/>
    </xf>
    <xf numFmtId="0" fontId="0" fillId="10" borderId="10" xfId="0" applyFill="1" applyBorder="1"/>
    <xf numFmtId="0" fontId="2" fillId="10" borderId="10" xfId="0" applyFont="1" applyFill="1" applyBorder="1" applyAlignment="1"/>
    <xf numFmtId="0" fontId="2" fillId="10" borderId="10" xfId="0" applyFont="1" applyFill="1" applyBorder="1" applyAlignment="1">
      <alignment horizontal="right"/>
    </xf>
    <xf numFmtId="0" fontId="1" fillId="10" borderId="15" xfId="0" applyFont="1" applyFill="1" applyBorder="1" applyAlignment="1">
      <alignment horizontal="center" wrapText="1"/>
    </xf>
    <xf numFmtId="0" fontId="1" fillId="10" borderId="15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 wrapText="1"/>
    </xf>
    <xf numFmtId="0" fontId="3" fillId="10" borderId="1" xfId="0" applyFont="1" applyFill="1" applyBorder="1"/>
    <xf numFmtId="0" fontId="2" fillId="10" borderId="3" xfId="0" applyFont="1" applyFill="1" applyBorder="1"/>
    <xf numFmtId="0" fontId="2" fillId="10" borderId="2" xfId="0" applyFont="1" applyFill="1" applyBorder="1"/>
    <xf numFmtId="0" fontId="2" fillId="10" borderId="2" xfId="0" applyFont="1" applyFill="1" applyBorder="1" applyAlignment="1">
      <alignment horizontal="right"/>
    </xf>
    <xf numFmtId="0" fontId="2" fillId="7" borderId="10" xfId="0" applyFont="1" applyFill="1" applyBorder="1"/>
    <xf numFmtId="0" fontId="2" fillId="7" borderId="10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165" fontId="2" fillId="7" borderId="6" xfId="0" applyNumberFormat="1" applyFont="1" applyFill="1" applyBorder="1"/>
    <xf numFmtId="165" fontId="2" fillId="12" borderId="7" xfId="0" applyNumberFormat="1" applyFont="1" applyFill="1" applyBorder="1"/>
    <xf numFmtId="165" fontId="17" fillId="11" borderId="12" xfId="0" applyNumberFormat="1" applyFont="1" applyFill="1" applyBorder="1"/>
    <xf numFmtId="0" fontId="3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3" fillId="11" borderId="6" xfId="0" applyFont="1" applyFill="1" applyBorder="1"/>
    <xf numFmtId="165" fontId="2" fillId="11" borderId="12" xfId="0" applyNumberFormat="1" applyFont="1" applyFill="1" applyBorder="1" applyAlignment="1">
      <alignment horizontal="right"/>
    </xf>
    <xf numFmtId="0" fontId="3" fillId="11" borderId="7" xfId="0" applyFont="1" applyFill="1" applyBorder="1"/>
    <xf numFmtId="165" fontId="2" fillId="11" borderId="18" xfId="0" applyNumberFormat="1" applyFont="1" applyFill="1" applyBorder="1"/>
    <xf numFmtId="165" fontId="17" fillId="11" borderId="20" xfId="0" applyNumberFormat="1" applyFont="1" applyFill="1" applyBorder="1"/>
    <xf numFmtId="165" fontId="2" fillId="11" borderId="20" xfId="0" applyNumberFormat="1" applyFont="1" applyFill="1" applyBorder="1"/>
    <xf numFmtId="3" fontId="11" fillId="7" borderId="13" xfId="0" applyNumberFormat="1" applyFont="1" applyFill="1" applyBorder="1" applyAlignment="1">
      <alignment horizontal="center"/>
    </xf>
    <xf numFmtId="0" fontId="18" fillId="13" borderId="16" xfId="0" applyFont="1" applyFill="1" applyBorder="1" applyAlignment="1">
      <alignment textRotation="90"/>
    </xf>
    <xf numFmtId="0" fontId="18" fillId="13" borderId="17" xfId="0" applyFont="1" applyFill="1" applyBorder="1" applyAlignment="1">
      <alignment textRotation="90" wrapText="1"/>
    </xf>
    <xf numFmtId="164" fontId="20" fillId="13" borderId="17" xfId="0" applyNumberFormat="1" applyFont="1" applyFill="1" applyBorder="1"/>
    <xf numFmtId="0" fontId="18" fillId="13" borderId="17" xfId="0" applyFont="1" applyFill="1" applyBorder="1" applyAlignment="1">
      <alignment horizontal="center"/>
    </xf>
    <xf numFmtId="0" fontId="19" fillId="13" borderId="17" xfId="0" applyFont="1" applyFill="1" applyBorder="1" applyAlignment="1">
      <alignment horizontal="right"/>
    </xf>
    <xf numFmtId="0" fontId="18" fillId="13" borderId="19" xfId="0" applyFont="1" applyFill="1" applyBorder="1" applyAlignment="1">
      <alignment textRotation="90"/>
    </xf>
    <xf numFmtId="0" fontId="18" fillId="13" borderId="0" xfId="0" applyFont="1" applyFill="1" applyBorder="1" applyAlignment="1">
      <alignment textRotation="90" wrapText="1"/>
    </xf>
    <xf numFmtId="164" fontId="20" fillId="13" borderId="0" xfId="0" applyNumberFormat="1" applyFont="1" applyFill="1" applyBorder="1"/>
    <xf numFmtId="0" fontId="18" fillId="13" borderId="0" xfId="0" applyFont="1" applyFill="1" applyBorder="1" applyAlignment="1">
      <alignment horizontal="center"/>
    </xf>
    <xf numFmtId="0" fontId="19" fillId="13" borderId="0" xfId="0" applyFont="1" applyFill="1" applyBorder="1" applyAlignment="1">
      <alignment horizontal="right"/>
    </xf>
    <xf numFmtId="0" fontId="18" fillId="13" borderId="0" xfId="0" applyFont="1" applyFill="1" applyBorder="1" applyAlignment="1">
      <alignment horizontal="right"/>
    </xf>
    <xf numFmtId="0" fontId="18" fillId="13" borderId="21" xfId="0" applyFont="1" applyFill="1" applyBorder="1" applyAlignment="1">
      <alignment textRotation="90"/>
    </xf>
    <xf numFmtId="0" fontId="18" fillId="13" borderId="22" xfId="0" applyFont="1" applyFill="1" applyBorder="1" applyAlignment="1">
      <alignment textRotation="90" wrapText="1"/>
    </xf>
    <xf numFmtId="164" fontId="20" fillId="13" borderId="22" xfId="0" applyNumberFormat="1" applyFont="1" applyFill="1" applyBorder="1"/>
    <xf numFmtId="0" fontId="18" fillId="13" borderId="22" xfId="0" applyFont="1" applyFill="1" applyBorder="1" applyAlignment="1">
      <alignment horizontal="center"/>
    </xf>
    <xf numFmtId="0" fontId="15" fillId="13" borderId="22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textRotation="90"/>
    </xf>
    <xf numFmtId="0" fontId="5" fillId="3" borderId="0" xfId="0" applyFont="1" applyFill="1" applyBorder="1" applyAlignment="1">
      <alignment horizontal="center" wrapText="1"/>
    </xf>
    <xf numFmtId="164" fontId="1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wrapText="1"/>
    </xf>
    <xf numFmtId="0" fontId="9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vertical="center" wrapText="1"/>
    </xf>
    <xf numFmtId="0" fontId="3" fillId="7" borderId="9" xfId="0" applyFont="1" applyFill="1" applyBorder="1" applyAlignment="1">
      <alignment horizontal="left"/>
    </xf>
    <xf numFmtId="165" fontId="1" fillId="10" borderId="13" xfId="0" applyNumberFormat="1" applyFont="1" applyFill="1" applyBorder="1" applyAlignment="1">
      <alignment horizontal="center"/>
    </xf>
    <xf numFmtId="165" fontId="21" fillId="7" borderId="13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165" fontId="15" fillId="14" borderId="23" xfId="0" applyNumberFormat="1" applyFont="1" applyFill="1" applyBorder="1"/>
    <xf numFmtId="165" fontId="2" fillId="3" borderId="2" xfId="0" applyNumberFormat="1" applyFont="1" applyFill="1" applyBorder="1" applyAlignment="1">
      <alignment horizontal="center"/>
    </xf>
    <xf numFmtId="165" fontId="13" fillId="8" borderId="2" xfId="0" applyNumberFormat="1" applyFont="1" applyFill="1" applyBorder="1" applyAlignment="1">
      <alignment horizontal="left"/>
    </xf>
    <xf numFmtId="165" fontId="3" fillId="8" borderId="1" xfId="0" applyNumberFormat="1" applyFont="1" applyFill="1" applyBorder="1" applyAlignment="1">
      <alignment horizontal="center"/>
    </xf>
    <xf numFmtId="0" fontId="17" fillId="3" borderId="2" xfId="0" applyFont="1" applyFill="1" applyBorder="1" applyAlignment="1">
      <alignment horizontal="left"/>
    </xf>
    <xf numFmtId="0" fontId="23" fillId="7" borderId="8" xfId="0" applyFont="1" applyFill="1" applyBorder="1" applyAlignment="1">
      <alignment vertical="center" wrapText="1"/>
    </xf>
    <xf numFmtId="0" fontId="24" fillId="5" borderId="14" xfId="0" applyFont="1" applyFill="1" applyBorder="1" applyAlignment="1">
      <alignment horizontal="center" wrapText="1"/>
    </xf>
    <xf numFmtId="0" fontId="25" fillId="3" borderId="2" xfId="0" applyFont="1" applyFill="1" applyBorder="1" applyAlignment="1">
      <alignment horizontal="left"/>
    </xf>
    <xf numFmtId="0" fontId="0" fillId="9" borderId="2" xfId="0" applyFill="1" applyBorder="1"/>
    <xf numFmtId="0" fontId="0" fillId="9" borderId="2" xfId="0" applyFont="1" applyFill="1" applyBorder="1"/>
    <xf numFmtId="0" fontId="0" fillId="9" borderId="3" xfId="0" applyFill="1" applyBorder="1"/>
    <xf numFmtId="0" fontId="0" fillId="0" borderId="4" xfId="0" applyBorder="1"/>
    <xf numFmtId="0" fontId="0" fillId="0" borderId="0" xfId="0" applyBorder="1"/>
    <xf numFmtId="165" fontId="0" fillId="0" borderId="0" xfId="0" applyNumberFormat="1" applyBorder="1"/>
    <xf numFmtId="0" fontId="0" fillId="0" borderId="5" xfId="0" applyBorder="1"/>
    <xf numFmtId="165" fontId="1" fillId="10" borderId="1" xfId="0" applyNumberFormat="1" applyFont="1" applyFill="1" applyBorder="1"/>
    <xf numFmtId="165" fontId="1" fillId="10" borderId="2" xfId="0" applyNumberFormat="1" applyFont="1" applyFill="1" applyBorder="1"/>
    <xf numFmtId="165" fontId="2" fillId="10" borderId="3" xfId="0" applyNumberFormat="1" applyFont="1" applyFill="1" applyBorder="1" applyAlignment="1">
      <alignment horizontal="center"/>
    </xf>
    <xf numFmtId="165" fontId="0" fillId="7" borderId="6" xfId="0" applyNumberFormat="1" applyFill="1" applyBorder="1"/>
    <xf numFmtId="165" fontId="0" fillId="7" borderId="12" xfId="0" applyNumberFormat="1" applyFill="1" applyBorder="1"/>
    <xf numFmtId="165" fontId="2" fillId="7" borderId="7" xfId="0" applyNumberFormat="1" applyFont="1" applyFill="1" applyBorder="1"/>
    <xf numFmtId="165" fontId="2" fillId="0" borderId="5" xfId="0" applyNumberFormat="1" applyFont="1" applyFill="1" applyBorder="1"/>
    <xf numFmtId="0" fontId="0" fillId="10" borderId="0" xfId="0" applyFill="1" applyBorder="1"/>
    <xf numFmtId="165" fontId="0" fillId="10" borderId="0" xfId="0" applyNumberFormat="1" applyFill="1" applyBorder="1" applyAlignment="1">
      <alignment horizontal="left"/>
    </xf>
    <xf numFmtId="165" fontId="0" fillId="10" borderId="0" xfId="0" applyNumberFormat="1" applyFill="1" applyBorder="1"/>
    <xf numFmtId="165" fontId="2" fillId="7" borderId="5" xfId="0" applyNumberFormat="1" applyFont="1" applyFill="1" applyBorder="1"/>
    <xf numFmtId="0" fontId="0" fillId="0" borderId="6" xfId="0" applyBorder="1"/>
    <xf numFmtId="0" fontId="0" fillId="10" borderId="12" xfId="0" applyFill="1" applyBorder="1"/>
    <xf numFmtId="165" fontId="0" fillId="10" borderId="12" xfId="0" applyNumberFormat="1" applyFill="1" applyBorder="1"/>
    <xf numFmtId="0" fontId="26" fillId="7" borderId="8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horizontal="center" wrapText="1"/>
    </xf>
    <xf numFmtId="0" fontId="23" fillId="15" borderId="8" xfId="0" applyFont="1" applyFill="1" applyBorder="1" applyAlignment="1">
      <alignment vertical="center" wrapText="1"/>
    </xf>
    <xf numFmtId="165" fontId="2" fillId="7" borderId="10" xfId="0" applyNumberFormat="1" applyFont="1" applyFill="1" applyBorder="1" applyAlignment="1">
      <alignment horizontal="center"/>
    </xf>
    <xf numFmtId="165" fontId="2" fillId="7" borderId="11" xfId="0" applyNumberFormat="1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1" fillId="10" borderId="11" xfId="0" applyFont="1" applyFill="1" applyBorder="1" applyAlignment="1">
      <alignment horizontal="center"/>
    </xf>
    <xf numFmtId="0" fontId="19" fillId="13" borderId="19" xfId="0" applyFont="1" applyFill="1" applyBorder="1" applyAlignment="1">
      <alignment horizontal="center" wrapText="1"/>
    </xf>
    <xf numFmtId="0" fontId="19" fillId="13" borderId="0" xfId="0" applyFont="1" applyFill="1" applyBorder="1" applyAlignment="1">
      <alignment horizontal="center" wrapText="1"/>
    </xf>
    <xf numFmtId="0" fontId="18" fillId="13" borderId="19" xfId="0" applyFont="1" applyFill="1" applyBorder="1" applyAlignment="1">
      <alignment horizontal="right" wrapText="1"/>
    </xf>
    <xf numFmtId="0" fontId="18" fillId="13" borderId="0" xfId="0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8" fillId="0" borderId="0" xfId="0" applyFont="1" applyAlignment="1"/>
    <xf numFmtId="16" fontId="28" fillId="0" borderId="0" xfId="0" applyNumberFormat="1" applyFont="1" applyAlignmen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EEE7E0"/>
      <color rgb="FF8DB4E2"/>
      <color rgb="FFFFFF66"/>
      <color rgb="FFFF3300"/>
      <color rgb="FFCC3300"/>
      <color rgb="FFFFFF99"/>
      <color rgb="FFF8F8F8"/>
      <color rgb="FFFFFFCC"/>
      <color rgb="FFCCFFFF"/>
      <color rgb="FF4B52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tabSelected="1" topLeftCell="A16" zoomScale="90" zoomScaleNormal="90" workbookViewId="0">
      <selection activeCell="I19" sqref="I19"/>
    </sheetView>
  </sheetViews>
  <sheetFormatPr defaultRowHeight="14.4" x14ac:dyDescent="0.3"/>
  <cols>
    <col min="1" max="1" width="2.109375" style="14" customWidth="1"/>
    <col min="2" max="2" width="2.77734375" style="16" customWidth="1"/>
    <col min="3" max="3" width="9.44140625" style="1" customWidth="1"/>
    <col min="4" max="4" width="2.33203125" style="32" customWidth="1"/>
    <col min="5" max="5" width="1.21875" style="32" customWidth="1"/>
    <col min="6" max="6" width="2.88671875" style="32" customWidth="1"/>
    <col min="7" max="7" width="11.5546875" customWidth="1"/>
    <col min="8" max="8" width="9.33203125" style="15" customWidth="1"/>
    <col min="9" max="9" width="10.33203125" customWidth="1"/>
    <col min="10" max="10" width="5.6640625" customWidth="1"/>
    <col min="11" max="11" width="8.21875" customWidth="1"/>
    <col min="12" max="12" width="6.77734375" customWidth="1"/>
    <col min="13" max="13" width="5.6640625" customWidth="1"/>
    <col min="14" max="14" width="6.5546875" customWidth="1"/>
    <col min="15" max="15" width="8.88671875" customWidth="1"/>
    <col min="16" max="16" width="8.44140625" customWidth="1"/>
    <col min="17" max="17" width="7.88671875" customWidth="1"/>
    <col min="18" max="18" width="7.5546875" customWidth="1"/>
    <col min="19" max="19" width="7.77734375" customWidth="1"/>
    <col min="20" max="20" width="8.21875" customWidth="1"/>
    <col min="21" max="21" width="9.77734375" style="10" customWidth="1"/>
    <col min="22" max="22" width="30.21875" customWidth="1"/>
    <col min="23" max="23" width="12.5546875" customWidth="1"/>
  </cols>
  <sheetData>
    <row r="1" spans="1:26" x14ac:dyDescent="0.3">
      <c r="C1"/>
    </row>
    <row r="2" spans="1:26" x14ac:dyDescent="0.3">
      <c r="A2" s="78" t="s">
        <v>28</v>
      </c>
      <c r="B2" s="79"/>
      <c r="C2" s="80"/>
      <c r="D2" s="81"/>
      <c r="E2" s="81"/>
      <c r="F2" s="82" t="s">
        <v>54</v>
      </c>
      <c r="G2" s="83" t="s">
        <v>67</v>
      </c>
      <c r="H2" s="78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69"/>
    </row>
    <row r="3" spans="1:26" ht="54.6" customHeight="1" x14ac:dyDescent="0.3">
      <c r="A3" s="71" t="s">
        <v>12</v>
      </c>
      <c r="B3" s="72" t="s">
        <v>6</v>
      </c>
      <c r="C3" s="73" t="s">
        <v>0</v>
      </c>
      <c r="D3" s="74" t="s">
        <v>7</v>
      </c>
      <c r="E3" s="74"/>
      <c r="F3" s="74" t="s">
        <v>2</v>
      </c>
      <c r="G3" s="73" t="s">
        <v>4</v>
      </c>
      <c r="H3" s="75" t="s">
        <v>18</v>
      </c>
      <c r="I3" s="73" t="s">
        <v>8</v>
      </c>
      <c r="J3" s="71" t="s">
        <v>9</v>
      </c>
      <c r="K3" s="73" t="s">
        <v>15</v>
      </c>
      <c r="L3" s="76" t="s">
        <v>13</v>
      </c>
      <c r="M3" s="76" t="s">
        <v>11</v>
      </c>
      <c r="N3" s="76" t="s">
        <v>52</v>
      </c>
      <c r="O3" s="76" t="s">
        <v>3</v>
      </c>
      <c r="P3" s="76" t="s">
        <v>14</v>
      </c>
      <c r="Q3" s="76" t="s">
        <v>1</v>
      </c>
      <c r="R3" s="76" t="s">
        <v>10</v>
      </c>
      <c r="S3" s="76" t="s">
        <v>1</v>
      </c>
      <c r="T3" s="76" t="s">
        <v>16</v>
      </c>
      <c r="U3" s="77" t="s">
        <v>5</v>
      </c>
      <c r="V3" s="19" t="str">
        <f t="shared" ref="V3:V4" si="0">G3</f>
        <v>Cliente</v>
      </c>
    </row>
    <row r="4" spans="1:26" ht="40.799999999999997" customHeight="1" x14ac:dyDescent="0.3">
      <c r="A4" s="20" t="s">
        <v>17</v>
      </c>
      <c r="B4" s="34">
        <v>1</v>
      </c>
      <c r="C4" s="18">
        <v>45841</v>
      </c>
      <c r="D4" s="12" t="s">
        <v>53</v>
      </c>
      <c r="E4" s="11"/>
      <c r="F4" s="13" t="s">
        <v>55</v>
      </c>
      <c r="G4" s="29" t="s">
        <v>68</v>
      </c>
      <c r="H4" s="138" t="s">
        <v>49</v>
      </c>
      <c r="I4" s="87">
        <v>1500</v>
      </c>
      <c r="J4" s="5">
        <v>0</v>
      </c>
      <c r="K4" s="5">
        <f>1290+450-365</f>
        <v>1375</v>
      </c>
      <c r="L4" s="5">
        <v>0</v>
      </c>
      <c r="M4" s="5">
        <v>125</v>
      </c>
      <c r="N4" s="5">
        <v>0</v>
      </c>
      <c r="O4" s="3">
        <f t="shared" ref="O4" si="1">I4-L4-M4-N4</f>
        <v>1375</v>
      </c>
      <c r="P4" s="154">
        <f t="shared" ref="P4" si="2">O4-K4</f>
        <v>0</v>
      </c>
      <c r="Q4" s="4">
        <f>(K4/1.22)*14%</f>
        <v>157.78688524590166</v>
      </c>
      <c r="R4" s="4">
        <f>P4/1.22*35%</f>
        <v>0</v>
      </c>
      <c r="S4" s="87">
        <f t="shared" ref="S4" si="3">Q4+R4</f>
        <v>157.78688524590166</v>
      </c>
      <c r="T4" s="8">
        <f t="shared" ref="T4" si="4">(S4*22%)+S4</f>
        <v>192.50000000000003</v>
      </c>
      <c r="U4" s="182" t="s">
        <v>82</v>
      </c>
      <c r="V4" s="9" t="str">
        <f t="shared" si="0"/>
        <v>IMAFU IFA MICHAEL</v>
      </c>
      <c r="Y4" s="4">
        <f t="shared" ref="Y4:Y8" si="5">(K4/1.22)*1%</f>
        <v>11.27049180327869</v>
      </c>
      <c r="Z4" s="7">
        <f t="shared" ref="Z4:Z8" si="6">P4/1.22*5%</f>
        <v>0</v>
      </c>
    </row>
    <row r="5" spans="1:26" ht="10.8" customHeight="1" x14ac:dyDescent="0.3">
      <c r="A5" s="139"/>
      <c r="B5" s="140"/>
      <c r="C5" s="141"/>
      <c r="D5" s="142"/>
      <c r="E5" s="142"/>
      <c r="F5" s="142"/>
      <c r="G5" s="143"/>
      <c r="H5" s="144"/>
      <c r="I5" s="153"/>
      <c r="J5" s="145"/>
      <c r="K5" s="155" t="s">
        <v>69</v>
      </c>
      <c r="L5" s="145"/>
      <c r="M5" s="145"/>
      <c r="N5" s="5"/>
      <c r="O5" s="3"/>
      <c r="P5" s="89"/>
      <c r="Q5" s="7"/>
      <c r="R5" s="3"/>
      <c r="S5" s="87"/>
      <c r="T5" s="152"/>
      <c r="U5" s="146"/>
      <c r="V5" s="88"/>
      <c r="Y5" s="4"/>
      <c r="Z5" s="7">
        <f t="shared" si="6"/>
        <v>0</v>
      </c>
    </row>
    <row r="6" spans="1:26" ht="28.8" customHeight="1" x14ac:dyDescent="0.3">
      <c r="A6" s="20" t="s">
        <v>17</v>
      </c>
      <c r="B6" s="34">
        <v>2</v>
      </c>
      <c r="C6" s="18">
        <v>45841</v>
      </c>
      <c r="D6" s="12" t="s">
        <v>53</v>
      </c>
      <c r="E6" s="11"/>
      <c r="F6" s="13" t="s">
        <v>55</v>
      </c>
      <c r="G6" s="29" t="s">
        <v>70</v>
      </c>
      <c r="H6" s="138" t="s">
        <v>49</v>
      </c>
      <c r="I6" s="87">
        <v>1000</v>
      </c>
      <c r="J6" s="5">
        <v>0</v>
      </c>
      <c r="K6" s="5">
        <v>748</v>
      </c>
      <c r="L6" s="5">
        <v>0</v>
      </c>
      <c r="M6" s="5">
        <v>125</v>
      </c>
      <c r="N6" s="5">
        <v>0</v>
      </c>
      <c r="O6" s="3">
        <f t="shared" ref="O6" si="7">I6-L6-M6-N6</f>
        <v>875</v>
      </c>
      <c r="P6" s="154">
        <f t="shared" ref="P6" si="8">O6-K6</f>
        <v>127</v>
      </c>
      <c r="Q6" s="4">
        <f t="shared" ref="Q6:Q15" si="9">(K6/1.22)*14%</f>
        <v>85.836065573770497</v>
      </c>
      <c r="R6" s="4">
        <f t="shared" ref="R6:R15" si="10">P6/1.22*35%</f>
        <v>36.434426229508198</v>
      </c>
      <c r="S6" s="87">
        <f t="shared" ref="S6" si="11">Q6+R6</f>
        <v>122.2704918032787</v>
      </c>
      <c r="T6" s="8">
        <f t="shared" ref="T6" si="12">(S6*22%)+S6</f>
        <v>149.17000000000002</v>
      </c>
      <c r="U6" s="182" t="s">
        <v>82</v>
      </c>
      <c r="V6" s="9" t="str">
        <f t="shared" ref="V6" si="13">G6</f>
        <v>TEBY KOHOU</v>
      </c>
      <c r="Y6" s="4">
        <f t="shared" si="5"/>
        <v>6.1311475409836067</v>
      </c>
      <c r="Z6" s="7">
        <f t="shared" si="6"/>
        <v>5.2049180327868854</v>
      </c>
    </row>
    <row r="7" spans="1:26" ht="30" customHeight="1" x14ac:dyDescent="0.3">
      <c r="A7" s="20" t="s">
        <v>17</v>
      </c>
      <c r="B7" s="34">
        <v>3</v>
      </c>
      <c r="C7" s="18">
        <v>45841</v>
      </c>
      <c r="D7" s="12" t="s">
        <v>53</v>
      </c>
      <c r="E7" s="11"/>
      <c r="F7" s="13" t="s">
        <v>55</v>
      </c>
      <c r="G7" s="157" t="s">
        <v>71</v>
      </c>
      <c r="H7" s="138" t="s">
        <v>47</v>
      </c>
      <c r="I7" s="87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3">
        <f t="shared" ref="O7" si="14">I7-L7-M7-N7</f>
        <v>0</v>
      </c>
      <c r="P7" s="154">
        <f t="shared" ref="P7" si="15">O7-K7</f>
        <v>0</v>
      </c>
      <c r="Q7" s="4">
        <f t="shared" si="9"/>
        <v>0</v>
      </c>
      <c r="R7" s="4">
        <f t="shared" si="10"/>
        <v>0</v>
      </c>
      <c r="S7" s="87">
        <f t="shared" ref="S7" si="16">Q7+R7</f>
        <v>0</v>
      </c>
      <c r="T7" s="8">
        <f t="shared" ref="T7" si="17">(S7*22%)+S7</f>
        <v>0</v>
      </c>
      <c r="U7" s="156" t="s">
        <v>47</v>
      </c>
      <c r="V7" s="9" t="str">
        <f t="shared" ref="V7" si="18">G7</f>
        <v>ADRIANA DOLJESCU</v>
      </c>
      <c r="Y7" s="4">
        <f t="shared" si="5"/>
        <v>0</v>
      </c>
      <c r="Z7" s="7">
        <f t="shared" si="6"/>
        <v>0</v>
      </c>
    </row>
    <row r="8" spans="1:26" ht="30.6" customHeight="1" x14ac:dyDescent="0.3">
      <c r="A8" s="20" t="s">
        <v>17</v>
      </c>
      <c r="B8" s="34">
        <v>4</v>
      </c>
      <c r="C8" s="18">
        <v>45841</v>
      </c>
      <c r="D8" s="12" t="s">
        <v>53</v>
      </c>
      <c r="E8" s="11"/>
      <c r="F8" s="13" t="s">
        <v>56</v>
      </c>
      <c r="G8" s="157" t="s">
        <v>74</v>
      </c>
      <c r="H8" s="138" t="s">
        <v>47</v>
      </c>
      <c r="I8" s="87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3">
        <f t="shared" ref="O8:O11" si="19">I8-L8-M8-N8</f>
        <v>0</v>
      </c>
      <c r="P8" s="154">
        <f t="shared" ref="P8:P11" si="20">O8-K8</f>
        <v>0</v>
      </c>
      <c r="Q8" s="4">
        <f t="shared" si="9"/>
        <v>0</v>
      </c>
      <c r="R8" s="4">
        <f t="shared" si="10"/>
        <v>0</v>
      </c>
      <c r="S8" s="87">
        <f t="shared" ref="S8:S11" si="21">Q8+R8</f>
        <v>0</v>
      </c>
      <c r="T8" s="8">
        <f t="shared" ref="T8:T11" si="22">(S8*22%)+S8</f>
        <v>0</v>
      </c>
      <c r="U8" s="156" t="s">
        <v>47</v>
      </c>
      <c r="V8" s="9" t="str">
        <f t="shared" ref="V8:V11" si="23">G8</f>
        <v>ARMAN ATASULISLA</v>
      </c>
      <c r="Y8" s="4">
        <f t="shared" si="5"/>
        <v>0</v>
      </c>
      <c r="Z8" s="7">
        <f t="shared" si="6"/>
        <v>0</v>
      </c>
    </row>
    <row r="9" spans="1:26" ht="30.6" customHeight="1" x14ac:dyDescent="0.3">
      <c r="A9" s="20" t="s">
        <v>17</v>
      </c>
      <c r="B9" s="34">
        <v>5</v>
      </c>
      <c r="C9" s="18">
        <v>45841</v>
      </c>
      <c r="D9" s="12" t="s">
        <v>53</v>
      </c>
      <c r="E9" s="11"/>
      <c r="F9" s="13" t="s">
        <v>73</v>
      </c>
      <c r="G9" s="181" t="s">
        <v>72</v>
      </c>
      <c r="H9" s="158" t="s">
        <v>57</v>
      </c>
      <c r="I9" s="87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3">
        <f t="shared" si="19"/>
        <v>0</v>
      </c>
      <c r="P9" s="154">
        <f t="shared" si="20"/>
        <v>0</v>
      </c>
      <c r="Q9" s="4">
        <f t="shared" si="9"/>
        <v>0</v>
      </c>
      <c r="R9" s="4">
        <f t="shared" si="10"/>
        <v>0</v>
      </c>
      <c r="S9" s="87">
        <f t="shared" si="21"/>
        <v>0</v>
      </c>
      <c r="T9" s="8">
        <f t="shared" si="22"/>
        <v>0</v>
      </c>
      <c r="U9" s="180" t="s">
        <v>57</v>
      </c>
      <c r="V9" s="9" t="str">
        <f t="shared" si="23"/>
        <v xml:space="preserve">CAUCINIU SPOSATO </v>
      </c>
      <c r="Y9" s="4">
        <f t="shared" ref="Y9:Y13" si="24">(K9/1.22)*1%</f>
        <v>0</v>
      </c>
      <c r="Z9" s="7">
        <f t="shared" ref="Z9:Z13" si="25">P9/1.22*5%</f>
        <v>0</v>
      </c>
    </row>
    <row r="10" spans="1:26" ht="30.6" customHeight="1" x14ac:dyDescent="0.3">
      <c r="A10" s="20" t="s">
        <v>17</v>
      </c>
      <c r="B10" s="34">
        <v>6</v>
      </c>
      <c r="C10" s="18">
        <v>45846</v>
      </c>
      <c r="D10" s="12" t="s">
        <v>53</v>
      </c>
      <c r="E10" s="11"/>
      <c r="F10" s="13" t="s">
        <v>56</v>
      </c>
      <c r="G10" s="157" t="s">
        <v>78</v>
      </c>
      <c r="H10" s="138" t="s">
        <v>47</v>
      </c>
      <c r="I10" s="87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ref="O10" si="26">I10-L10-M10-N10</f>
        <v>0</v>
      </c>
      <c r="P10" s="154">
        <f t="shared" ref="P10" si="27">O10-K10</f>
        <v>0</v>
      </c>
      <c r="Q10" s="4">
        <f t="shared" si="9"/>
        <v>0</v>
      </c>
      <c r="R10" s="4">
        <f t="shared" si="10"/>
        <v>0</v>
      </c>
      <c r="S10" s="87">
        <f t="shared" ref="S10" si="28">Q10+R10</f>
        <v>0</v>
      </c>
      <c r="T10" s="8">
        <f t="shared" ref="T10" si="29">(S10*22%)+S10</f>
        <v>0</v>
      </c>
      <c r="U10" s="156" t="s">
        <v>47</v>
      </c>
      <c r="V10" s="9" t="str">
        <f t="shared" ref="V10" si="30">G10</f>
        <v>GIORGIA MOCCIARO PIERO</v>
      </c>
      <c r="Y10" s="4">
        <f t="shared" si="24"/>
        <v>0</v>
      </c>
      <c r="Z10" s="7">
        <f t="shared" si="25"/>
        <v>0</v>
      </c>
    </row>
    <row r="11" spans="1:26" ht="28.8" customHeight="1" x14ac:dyDescent="0.3">
      <c r="A11" s="20" t="s">
        <v>17</v>
      </c>
      <c r="B11" s="34">
        <v>7</v>
      </c>
      <c r="C11" s="18">
        <v>45849</v>
      </c>
      <c r="D11" s="12" t="s">
        <v>53</v>
      </c>
      <c r="E11" s="11"/>
      <c r="F11" s="13" t="s">
        <v>55</v>
      </c>
      <c r="G11" s="29" t="s">
        <v>75</v>
      </c>
      <c r="H11" s="138" t="s">
        <v>49</v>
      </c>
      <c r="I11" s="87">
        <v>990</v>
      </c>
      <c r="J11" s="5">
        <v>0</v>
      </c>
      <c r="K11" s="5">
        <v>748</v>
      </c>
      <c r="L11" s="5">
        <v>0</v>
      </c>
      <c r="M11" s="5">
        <v>125</v>
      </c>
      <c r="N11" s="5">
        <v>0</v>
      </c>
      <c r="O11" s="3">
        <f t="shared" si="19"/>
        <v>865</v>
      </c>
      <c r="P11" s="154">
        <f t="shared" si="20"/>
        <v>117</v>
      </c>
      <c r="Q11" s="4">
        <f t="shared" si="9"/>
        <v>85.836065573770497</v>
      </c>
      <c r="R11" s="4">
        <f t="shared" si="10"/>
        <v>33.565573770491802</v>
      </c>
      <c r="S11" s="87">
        <f t="shared" si="21"/>
        <v>119.40163934426229</v>
      </c>
      <c r="T11" s="8">
        <f t="shared" si="22"/>
        <v>145.66999999999999</v>
      </c>
      <c r="U11" s="182" t="s">
        <v>81</v>
      </c>
      <c r="V11" s="9" t="str">
        <f t="shared" si="23"/>
        <v>DA SILVA GIULIA</v>
      </c>
      <c r="Y11" s="4">
        <f t="shared" si="24"/>
        <v>6.1311475409836067</v>
      </c>
      <c r="Z11" s="7">
        <f t="shared" si="25"/>
        <v>4.7950819672131146</v>
      </c>
    </row>
    <row r="12" spans="1:26" ht="30.6" customHeight="1" x14ac:dyDescent="0.3">
      <c r="A12" s="20" t="s">
        <v>17</v>
      </c>
      <c r="B12" s="34">
        <v>8</v>
      </c>
      <c r="C12" s="18">
        <v>45852</v>
      </c>
      <c r="D12" s="12" t="s">
        <v>53</v>
      </c>
      <c r="E12" s="11"/>
      <c r="F12" s="13"/>
      <c r="G12" s="157" t="s">
        <v>77</v>
      </c>
      <c r="H12" s="138" t="s">
        <v>47</v>
      </c>
      <c r="I12" s="87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3">
        <f t="shared" ref="O12:O14" si="31">I12-L12-M12-N12</f>
        <v>0</v>
      </c>
      <c r="P12" s="154">
        <f t="shared" ref="P12:P14" si="32">O12-K12</f>
        <v>0</v>
      </c>
      <c r="Q12" s="4">
        <f t="shared" si="9"/>
        <v>0</v>
      </c>
      <c r="R12" s="4">
        <f t="shared" si="10"/>
        <v>0</v>
      </c>
      <c r="S12" s="87">
        <f t="shared" ref="S12:S14" si="33">Q12+R12</f>
        <v>0</v>
      </c>
      <c r="T12" s="8">
        <f t="shared" ref="T12:T14" si="34">(S12*22%)+S12</f>
        <v>0</v>
      </c>
      <c r="U12" s="156" t="s">
        <v>47</v>
      </c>
      <c r="V12" s="9" t="str">
        <f t="shared" ref="V12:V14" si="35">G12</f>
        <v>VUERIC LUCIA</v>
      </c>
      <c r="Y12" s="4">
        <f t="shared" si="24"/>
        <v>0</v>
      </c>
      <c r="Z12" s="7">
        <f t="shared" si="25"/>
        <v>0</v>
      </c>
    </row>
    <row r="13" spans="1:26" ht="30.6" customHeight="1" x14ac:dyDescent="0.3">
      <c r="A13" s="20" t="s">
        <v>17</v>
      </c>
      <c r="B13" s="34">
        <v>9</v>
      </c>
      <c r="C13" s="18">
        <v>45846</v>
      </c>
      <c r="D13" s="12" t="s">
        <v>53</v>
      </c>
      <c r="E13" s="11"/>
      <c r="F13" s="13" t="s">
        <v>56</v>
      </c>
      <c r="G13" s="157" t="s">
        <v>79</v>
      </c>
      <c r="H13" s="138" t="s">
        <v>47</v>
      </c>
      <c r="I13" s="87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3">
        <f t="shared" ref="O13" si="36">I13-L13-M13-N13</f>
        <v>0</v>
      </c>
      <c r="P13" s="154">
        <f t="shared" ref="P13" si="37">O13-K13</f>
        <v>0</v>
      </c>
      <c r="Q13" s="4">
        <f t="shared" si="9"/>
        <v>0</v>
      </c>
      <c r="R13" s="4">
        <f t="shared" si="10"/>
        <v>0</v>
      </c>
      <c r="S13" s="87">
        <f t="shared" ref="S13" si="38">Q13+R13</f>
        <v>0</v>
      </c>
      <c r="T13" s="8">
        <f t="shared" ref="T13" si="39">(S13*22%)+S13</f>
        <v>0</v>
      </c>
      <c r="U13" s="156" t="s">
        <v>47</v>
      </c>
      <c r="V13" s="9" t="str">
        <f t="shared" ref="V13" si="40">G13</f>
        <v>EURO NICE</v>
      </c>
      <c r="Y13" s="4">
        <f t="shared" si="24"/>
        <v>0</v>
      </c>
      <c r="Z13" s="7">
        <f t="shared" si="25"/>
        <v>0</v>
      </c>
    </row>
    <row r="14" spans="1:26" ht="30.6" customHeight="1" x14ac:dyDescent="0.3">
      <c r="A14" s="20" t="s">
        <v>17</v>
      </c>
      <c r="B14" s="34">
        <v>10</v>
      </c>
      <c r="C14" s="18">
        <v>45846</v>
      </c>
      <c r="D14" s="12" t="s">
        <v>53</v>
      </c>
      <c r="E14" s="11"/>
      <c r="F14" s="13" t="s">
        <v>56</v>
      </c>
      <c r="G14" s="157" t="s">
        <v>80</v>
      </c>
      <c r="H14" s="138" t="s">
        <v>47</v>
      </c>
      <c r="I14" s="87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3">
        <f t="shared" si="31"/>
        <v>0</v>
      </c>
      <c r="P14" s="154">
        <f t="shared" si="32"/>
        <v>0</v>
      </c>
      <c r="Q14" s="4">
        <f t="shared" si="9"/>
        <v>0</v>
      </c>
      <c r="R14" s="4">
        <f t="shared" si="10"/>
        <v>0</v>
      </c>
      <c r="S14" s="87">
        <f t="shared" si="33"/>
        <v>0</v>
      </c>
      <c r="T14" s="8">
        <f t="shared" si="34"/>
        <v>0</v>
      </c>
      <c r="U14" s="156" t="s">
        <v>47</v>
      </c>
      <c r="V14" s="9" t="str">
        <f t="shared" si="35"/>
        <v>JOSE PARI ESPINOZA</v>
      </c>
      <c r="Y14" s="4">
        <f t="shared" ref="Y14" si="41">(K14/1.22)*1%</f>
        <v>0</v>
      </c>
      <c r="Z14" s="7">
        <f t="shared" ref="Z14" si="42">P14/1.22*5%</f>
        <v>0</v>
      </c>
    </row>
    <row r="15" spans="1:26" ht="28.8" customHeight="1" x14ac:dyDescent="0.3">
      <c r="A15" s="20" t="s">
        <v>17</v>
      </c>
      <c r="B15" s="34">
        <v>11</v>
      </c>
      <c r="C15" s="18">
        <v>45855</v>
      </c>
      <c r="D15" s="12" t="s">
        <v>53</v>
      </c>
      <c r="E15" s="11"/>
      <c r="F15" s="13" t="s">
        <v>55</v>
      </c>
      <c r="G15" s="29" t="s">
        <v>76</v>
      </c>
      <c r="H15" s="138" t="s">
        <v>49</v>
      </c>
      <c r="I15" s="87">
        <v>990</v>
      </c>
      <c r="J15" s="5">
        <v>90</v>
      </c>
      <c r="K15" s="5">
        <v>748</v>
      </c>
      <c r="L15" s="5">
        <v>0</v>
      </c>
      <c r="M15" s="5">
        <v>125</v>
      </c>
      <c r="N15" s="5">
        <v>0</v>
      </c>
      <c r="O15" s="3">
        <f t="shared" ref="O15" si="43">I15-L15-M15-N15</f>
        <v>865</v>
      </c>
      <c r="P15" s="154">
        <f t="shared" ref="P15" si="44">O15-K15</f>
        <v>117</v>
      </c>
      <c r="Q15" s="4">
        <f t="shared" si="9"/>
        <v>85.836065573770497</v>
      </c>
      <c r="R15" s="4">
        <f t="shared" si="10"/>
        <v>33.565573770491802</v>
      </c>
      <c r="S15" s="87">
        <f t="shared" ref="S15" si="45">Q15+R15</f>
        <v>119.40163934426229</v>
      </c>
      <c r="T15" s="8">
        <f t="shared" ref="T15" si="46">(S15*22%)+S15</f>
        <v>145.66999999999999</v>
      </c>
      <c r="U15" s="182" t="s">
        <v>81</v>
      </c>
      <c r="V15" s="9" t="str">
        <f t="shared" ref="V15" si="47">G15</f>
        <v>SANNA ANNUNZIATA</v>
      </c>
      <c r="Y15" s="4">
        <f t="shared" ref="Y15" si="48">(K15/1.22)*1%</f>
        <v>6.1311475409836067</v>
      </c>
      <c r="Z15" s="7">
        <f t="shared" ref="Z15" si="49">P15/1.22*5%</f>
        <v>4.7950819672131146</v>
      </c>
    </row>
    <row r="16" spans="1:26" ht="108.6" customHeight="1" thickBot="1" x14ac:dyDescent="0.35">
      <c r="A16" s="20"/>
      <c r="B16" s="34"/>
      <c r="C16" s="18"/>
      <c r="D16" s="12"/>
      <c r="E16" s="11"/>
      <c r="F16" s="13"/>
      <c r="G16" s="157"/>
      <c r="H16" s="158"/>
      <c r="I16" s="87"/>
      <c r="J16" s="5"/>
      <c r="K16" s="5"/>
      <c r="L16" s="5"/>
      <c r="M16" s="5"/>
      <c r="N16" s="5"/>
      <c r="O16" s="3"/>
      <c r="P16" s="154"/>
      <c r="Q16" s="4"/>
      <c r="R16" s="4"/>
      <c r="S16" s="87"/>
      <c r="T16" s="8"/>
      <c r="U16" s="156"/>
      <c r="V16" s="9"/>
      <c r="Y16" s="4"/>
      <c r="Z16" s="7"/>
    </row>
    <row r="17" spans="1:27" ht="21.6" customHeight="1" x14ac:dyDescent="0.3">
      <c r="A17" s="122"/>
      <c r="B17" s="123"/>
      <c r="C17" s="124"/>
      <c r="D17" s="125"/>
      <c r="E17" s="125"/>
      <c r="F17" s="126" t="s">
        <v>22</v>
      </c>
      <c r="G17" s="118">
        <f>S22</f>
        <v>518.86065573770497</v>
      </c>
      <c r="I17" s="148" t="s">
        <v>24</v>
      </c>
      <c r="K17" s="95" t="s">
        <v>51</v>
      </c>
      <c r="N17" s="90"/>
      <c r="O17" s="91" t="s">
        <v>26</v>
      </c>
      <c r="P17" s="90" t="s">
        <v>25</v>
      </c>
      <c r="Q17" s="185" t="s">
        <v>33</v>
      </c>
      <c r="R17" s="186"/>
      <c r="S17" s="186" t="s">
        <v>34</v>
      </c>
      <c r="T17" s="187"/>
      <c r="Y17" s="4"/>
      <c r="Z17" s="7"/>
    </row>
    <row r="18" spans="1:27" ht="17.399999999999999" customHeight="1" x14ac:dyDescent="0.35">
      <c r="A18" s="127"/>
      <c r="B18" s="128"/>
      <c r="C18" s="129"/>
      <c r="D18" s="130"/>
      <c r="E18" s="130"/>
      <c r="F18" s="131" t="s">
        <v>19</v>
      </c>
      <c r="G18" s="119">
        <f>-K22</f>
        <v>-90</v>
      </c>
      <c r="I18" s="149">
        <f>SUM(I2:I17)</f>
        <v>4480</v>
      </c>
      <c r="K18" s="121">
        <v>0</v>
      </c>
      <c r="N18" s="92"/>
      <c r="O18" s="93">
        <f>SUM(O2:O17)</f>
        <v>3980</v>
      </c>
      <c r="P18" s="94">
        <f>SUM(P2:P17)</f>
        <v>361</v>
      </c>
      <c r="Q18" s="183">
        <f>O18/Q21</f>
        <v>995</v>
      </c>
      <c r="R18" s="184"/>
      <c r="S18" s="183">
        <f>O18/(M21)</f>
        <v>361.81818181818181</v>
      </c>
      <c r="T18" s="184"/>
      <c r="Y18" s="7"/>
      <c r="Z18" s="7"/>
    </row>
    <row r="19" spans="1:27" ht="15.6" customHeight="1" x14ac:dyDescent="0.3">
      <c r="A19" s="127"/>
      <c r="B19" s="128"/>
      <c r="C19" s="129"/>
      <c r="D19" s="130"/>
      <c r="E19" s="130"/>
      <c r="F19" s="132"/>
      <c r="G19" s="120"/>
      <c r="I19" s="150"/>
      <c r="W19" s="82" t="s">
        <v>59</v>
      </c>
      <c r="X19" s="159"/>
      <c r="Y19" s="160" t="s">
        <v>60</v>
      </c>
      <c r="Z19" s="159"/>
      <c r="AA19" s="161"/>
    </row>
    <row r="20" spans="1:27" ht="25.2" customHeight="1" x14ac:dyDescent="0.3">
      <c r="A20" s="190"/>
      <c r="B20" s="191"/>
      <c r="C20" s="191"/>
      <c r="D20" s="191"/>
      <c r="E20" s="191"/>
      <c r="F20" s="191"/>
      <c r="G20" s="120"/>
      <c r="H20" s="194"/>
      <c r="K20" s="96"/>
      <c r="L20" s="97"/>
      <c r="M20" s="98" t="s">
        <v>35</v>
      </c>
      <c r="N20" s="99" t="s">
        <v>47</v>
      </c>
      <c r="O20" s="100" t="s">
        <v>31</v>
      </c>
      <c r="P20" s="99" t="s">
        <v>48</v>
      </c>
      <c r="Q20" s="101" t="s">
        <v>32</v>
      </c>
      <c r="R20" s="102" t="s">
        <v>36</v>
      </c>
      <c r="T20" t="s">
        <v>30</v>
      </c>
      <c r="W20" s="162"/>
      <c r="X20" s="163"/>
      <c r="Y20" s="164"/>
      <c r="Z20" s="164"/>
      <c r="AA20" s="165"/>
    </row>
    <row r="21" spans="1:27" ht="24" customHeight="1" x14ac:dyDescent="0.3">
      <c r="A21" s="188"/>
      <c r="B21" s="189"/>
      <c r="C21" s="189"/>
      <c r="D21" s="189"/>
      <c r="E21" s="189"/>
      <c r="F21" s="189"/>
      <c r="G21" s="120"/>
      <c r="H21" s="194" t="s">
        <v>83</v>
      </c>
      <c r="I21" s="103"/>
      <c r="J21" s="105"/>
      <c r="K21" s="106" t="s">
        <v>19</v>
      </c>
      <c r="L21" s="104"/>
      <c r="M21" s="107">
        <v>11</v>
      </c>
      <c r="N21" s="108">
        <v>6</v>
      </c>
      <c r="O21" s="109">
        <v>1</v>
      </c>
      <c r="P21" s="109">
        <v>0</v>
      </c>
      <c r="Q21" s="109">
        <v>4</v>
      </c>
      <c r="R21" s="109">
        <v>0</v>
      </c>
      <c r="S21" s="192" t="s">
        <v>20</v>
      </c>
      <c r="T21" s="193"/>
      <c r="W21" s="148" t="s">
        <v>61</v>
      </c>
      <c r="X21" s="163"/>
      <c r="Y21" s="166" t="s">
        <v>62</v>
      </c>
      <c r="Z21" s="167" t="s">
        <v>63</v>
      </c>
      <c r="AA21" s="168" t="s">
        <v>64</v>
      </c>
    </row>
    <row r="22" spans="1:27" ht="18.600000000000001" thickBot="1" x14ac:dyDescent="0.4">
      <c r="A22" s="133"/>
      <c r="B22" s="134"/>
      <c r="C22" s="135"/>
      <c r="D22" s="136"/>
      <c r="E22" s="136"/>
      <c r="F22" s="137" t="s">
        <v>50</v>
      </c>
      <c r="G22" s="151">
        <f>SUM(G17:G21)</f>
        <v>428.86065573770497</v>
      </c>
      <c r="H22" s="195">
        <v>45936</v>
      </c>
      <c r="I22" s="115"/>
      <c r="J22" s="116" t="s">
        <v>21</v>
      </c>
      <c r="K22" s="112">
        <f>SUM(J4:J17)</f>
        <v>90</v>
      </c>
      <c r="L22" s="117"/>
      <c r="M22" s="147" t="s">
        <v>37</v>
      </c>
      <c r="N22" s="113"/>
      <c r="O22" s="114">
        <v>0</v>
      </c>
      <c r="P22" s="147" t="s">
        <v>58</v>
      </c>
      <c r="Q22" s="114"/>
      <c r="R22" s="114">
        <v>0</v>
      </c>
      <c r="S22" s="110">
        <f>SUM(S1:S17)</f>
        <v>518.86065573770497</v>
      </c>
      <c r="T22" s="111">
        <f>SUM(T2:T17)</f>
        <v>633.01</v>
      </c>
      <c r="W22" s="149">
        <f>I18</f>
        <v>4480</v>
      </c>
      <c r="X22" s="163"/>
      <c r="Y22" s="169">
        <f>SUM(Y4:Y21)</f>
        <v>29.66393442622951</v>
      </c>
      <c r="Z22" s="170">
        <f>SUM(Z4:Z21)</f>
        <v>14.795081967213115</v>
      </c>
      <c r="AA22" s="171">
        <f>SUM(Y22:Z22)</f>
        <v>44.459016393442624</v>
      </c>
    </row>
    <row r="23" spans="1:27" ht="18.600000000000001" customHeight="1" x14ac:dyDescent="0.3">
      <c r="A23" s="2"/>
      <c r="B23" s="2"/>
      <c r="C23" s="2"/>
      <c r="D23" s="2"/>
      <c r="E23" s="2"/>
      <c r="F23" s="2"/>
      <c r="G23" s="2"/>
      <c r="H23" s="194"/>
      <c r="I23" s="2"/>
      <c r="J23" s="2"/>
      <c r="K23" s="2"/>
      <c r="L23" s="2"/>
      <c r="M23" s="2"/>
      <c r="N23" s="2"/>
      <c r="O23" s="2"/>
      <c r="P23" s="2"/>
      <c r="Q23" s="2"/>
      <c r="R23" s="2"/>
      <c r="S23" s="30"/>
      <c r="T23" s="2"/>
      <c r="W23" s="162"/>
      <c r="X23" s="163"/>
      <c r="Y23" s="164"/>
      <c r="Z23" s="164"/>
      <c r="AA23" s="172"/>
    </row>
    <row r="24" spans="1:27" ht="15.6" x14ac:dyDescent="0.3">
      <c r="C24" s="2"/>
      <c r="H24" s="57" t="s">
        <v>29</v>
      </c>
      <c r="I24" s="28"/>
      <c r="J24" s="6"/>
      <c r="K24" s="6"/>
      <c r="L24" s="6"/>
      <c r="M24" s="6"/>
      <c r="S24" s="6"/>
      <c r="T24" s="6"/>
      <c r="V24" s="47" t="e">
        <f>(ADESSO)</f>
        <v>#NAME?</v>
      </c>
      <c r="W24" s="162"/>
      <c r="X24" s="173" t="s">
        <v>65</v>
      </c>
      <c r="Y24" s="174"/>
      <c r="Z24" s="175"/>
      <c r="AA24" s="176">
        <v>101</v>
      </c>
    </row>
    <row r="25" spans="1:27" ht="15.6" x14ac:dyDescent="0.3">
      <c r="C25" s="2"/>
      <c r="G25" s="52"/>
      <c r="H25" s="58"/>
      <c r="I25" s="21"/>
      <c r="J25" s="22" t="s">
        <v>22</v>
      </c>
      <c r="K25" s="85">
        <f>S22</f>
        <v>518.86065573770497</v>
      </c>
      <c r="L25" s="6"/>
      <c r="M25" s="6"/>
      <c r="S25" s="6"/>
      <c r="T25" s="6"/>
      <c r="W25" s="162"/>
      <c r="X25" s="163"/>
      <c r="Y25" s="164"/>
      <c r="Z25" s="164"/>
      <c r="AA25" s="172"/>
    </row>
    <row r="26" spans="1:27" ht="15.6" x14ac:dyDescent="0.3">
      <c r="C26" s="2"/>
      <c r="G26" s="53"/>
      <c r="H26" s="59"/>
      <c r="I26" s="23"/>
      <c r="J26" s="24" t="s">
        <v>23</v>
      </c>
      <c r="K26" s="86">
        <f>-K22</f>
        <v>-90</v>
      </c>
      <c r="L26" s="6"/>
      <c r="M26" s="6"/>
      <c r="S26" s="6"/>
      <c r="T26" s="6"/>
      <c r="V26" s="31"/>
      <c r="W26" s="177"/>
      <c r="X26" s="178" t="s">
        <v>66</v>
      </c>
      <c r="Y26" s="179"/>
      <c r="Z26" s="179"/>
      <c r="AA26" s="171">
        <f>SUM(AA22:AA25)</f>
        <v>145.45901639344262</v>
      </c>
    </row>
    <row r="27" spans="1:27" ht="15.6" x14ac:dyDescent="0.3">
      <c r="C27" s="2"/>
      <c r="G27" s="53"/>
      <c r="H27" s="59"/>
      <c r="I27" s="23"/>
      <c r="J27" s="24"/>
      <c r="K27" s="86"/>
      <c r="L27" s="6"/>
      <c r="M27" s="6"/>
      <c r="S27" s="6"/>
      <c r="T27" s="6"/>
      <c r="V27" s="31"/>
    </row>
    <row r="28" spans="1:27" ht="15.6" x14ac:dyDescent="0.3">
      <c r="C28" s="2"/>
      <c r="G28" s="53"/>
      <c r="H28" s="59"/>
      <c r="I28" s="23"/>
      <c r="J28" s="24"/>
      <c r="K28" s="86"/>
      <c r="L28" s="6"/>
      <c r="M28" s="6"/>
      <c r="S28" s="6"/>
      <c r="T28" s="6"/>
      <c r="V28" s="31"/>
    </row>
    <row r="29" spans="1:27" ht="15.6" x14ac:dyDescent="0.3">
      <c r="C29" s="2"/>
      <c r="G29" s="53"/>
      <c r="H29" s="59"/>
      <c r="I29" s="23"/>
      <c r="J29" s="24"/>
      <c r="K29" s="86"/>
      <c r="L29" s="6"/>
      <c r="M29" s="6"/>
      <c r="S29" s="6"/>
      <c r="T29" s="6"/>
      <c r="V29" s="31"/>
    </row>
    <row r="30" spans="1:27" ht="15.6" x14ac:dyDescent="0.3">
      <c r="C30" s="2"/>
      <c r="G30" s="53"/>
      <c r="H30" s="59"/>
      <c r="I30" s="23"/>
      <c r="J30" s="68"/>
      <c r="K30" s="86"/>
      <c r="L30" s="6"/>
      <c r="M30" s="6"/>
      <c r="S30" s="6"/>
      <c r="T30" s="6"/>
      <c r="V30" s="31"/>
    </row>
    <row r="31" spans="1:27" ht="15.6" x14ac:dyDescent="0.3">
      <c r="C31" s="2"/>
      <c r="G31" s="54"/>
      <c r="H31" s="60"/>
      <c r="I31" s="25"/>
      <c r="J31" s="26" t="s">
        <v>27</v>
      </c>
      <c r="K31" s="84">
        <f>SUM(K25:K30)</f>
        <v>428.86065573770497</v>
      </c>
      <c r="L31" s="6"/>
      <c r="M31" s="27"/>
      <c r="S31" s="6"/>
      <c r="T31" s="6"/>
    </row>
    <row r="32" spans="1:27" ht="39" customHeight="1" x14ac:dyDescent="0.3">
      <c r="C32" s="2"/>
    </row>
    <row r="33" spans="1:19" x14ac:dyDescent="0.3">
      <c r="A33" s="17"/>
      <c r="B33" s="17"/>
      <c r="C33" s="17"/>
      <c r="D33" s="35"/>
      <c r="E33" s="37" t="s">
        <v>46</v>
      </c>
      <c r="F33" s="36"/>
      <c r="G33" s="51"/>
      <c r="H33" s="61"/>
      <c r="I33" s="37"/>
      <c r="J33" s="38"/>
      <c r="K33" s="17"/>
      <c r="L33" s="17"/>
      <c r="M33" s="17"/>
      <c r="S33" s="17"/>
    </row>
    <row r="34" spans="1:19" ht="26.4" customHeight="1" x14ac:dyDescent="0.3">
      <c r="A34" s="17"/>
      <c r="B34" s="17"/>
      <c r="C34" s="17"/>
      <c r="D34" s="39"/>
      <c r="E34" s="45"/>
      <c r="F34" s="43"/>
      <c r="G34" s="48" t="s">
        <v>24</v>
      </c>
      <c r="H34" s="62">
        <f>I18</f>
        <v>4480</v>
      </c>
      <c r="I34" s="41"/>
      <c r="J34" s="42"/>
      <c r="K34" s="17"/>
      <c r="L34" s="17"/>
      <c r="M34" s="17"/>
      <c r="N34" s="17"/>
      <c r="O34" s="17"/>
      <c r="P34" s="17"/>
      <c r="Q34" s="17"/>
      <c r="R34" s="17"/>
      <c r="S34" s="17"/>
    </row>
    <row r="35" spans="1:19" x14ac:dyDescent="0.3">
      <c r="A35" s="17"/>
      <c r="B35" s="17"/>
      <c r="C35" s="17"/>
      <c r="D35" s="39"/>
      <c r="E35" s="39"/>
      <c r="F35" s="40"/>
      <c r="G35" s="49" t="s">
        <v>3</v>
      </c>
      <c r="H35" s="63">
        <f>O18</f>
        <v>3980</v>
      </c>
      <c r="I35" s="41"/>
      <c r="J35" s="42"/>
      <c r="K35" s="17"/>
      <c r="L35" s="17"/>
      <c r="M35" s="17"/>
      <c r="N35" s="17"/>
      <c r="O35" s="17"/>
      <c r="P35" s="17"/>
      <c r="Q35" s="17"/>
      <c r="R35" s="17"/>
      <c r="S35" s="17"/>
    </row>
    <row r="36" spans="1:19" x14ac:dyDescent="0.3">
      <c r="A36" s="17"/>
      <c r="B36" s="17"/>
      <c r="C36" s="17"/>
      <c r="D36" s="39"/>
      <c r="E36" s="39"/>
      <c r="F36" s="40"/>
      <c r="G36" s="49" t="s">
        <v>39</v>
      </c>
      <c r="H36" s="64">
        <f>S22</f>
        <v>518.86065573770497</v>
      </c>
      <c r="I36" s="41"/>
      <c r="J36" s="42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8" customHeight="1" x14ac:dyDescent="0.3">
      <c r="A37" s="17"/>
      <c r="B37" s="17"/>
      <c r="C37" s="17"/>
      <c r="D37" s="39"/>
      <c r="E37" s="39"/>
      <c r="F37" s="40"/>
      <c r="G37" s="49" t="s">
        <v>40</v>
      </c>
      <c r="H37" s="63">
        <f>P18</f>
        <v>361</v>
      </c>
      <c r="I37" s="41"/>
      <c r="J37" s="42"/>
      <c r="K37" s="17"/>
      <c r="L37" s="17"/>
      <c r="M37" s="17"/>
      <c r="N37" s="17"/>
      <c r="O37" s="17"/>
      <c r="P37" s="17"/>
      <c r="Q37" s="17"/>
      <c r="R37" s="17"/>
      <c r="S37" s="17"/>
    </row>
    <row r="38" spans="1:19" x14ac:dyDescent="0.3">
      <c r="A38" s="17"/>
      <c r="B38" s="17"/>
      <c r="C38" s="17"/>
      <c r="D38" s="39"/>
      <c r="E38" s="39"/>
      <c r="F38" s="40"/>
      <c r="G38" s="49" t="s">
        <v>34</v>
      </c>
      <c r="H38" s="63">
        <f>S18</f>
        <v>361.81818181818181</v>
      </c>
      <c r="I38" s="41"/>
      <c r="J38" s="42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24" customHeight="1" x14ac:dyDescent="0.3">
      <c r="A39" s="17"/>
      <c r="B39" s="17"/>
      <c r="C39" s="17"/>
      <c r="D39" s="39"/>
      <c r="E39" s="39"/>
      <c r="F39" s="40"/>
      <c r="G39" s="49" t="s">
        <v>38</v>
      </c>
      <c r="H39" s="65">
        <f>M21</f>
        <v>11</v>
      </c>
      <c r="I39" s="41"/>
      <c r="J39" s="42"/>
      <c r="K39" s="17"/>
      <c r="L39" s="17"/>
      <c r="M39" s="17"/>
      <c r="N39" s="17"/>
      <c r="O39" s="17"/>
      <c r="P39" s="17"/>
      <c r="Q39" s="17"/>
      <c r="R39" s="17"/>
      <c r="S39" s="17"/>
    </row>
    <row r="40" spans="1:19" x14ac:dyDescent="0.3">
      <c r="A40" s="17"/>
      <c r="B40" s="17"/>
      <c r="C40" s="17"/>
      <c r="D40" s="39"/>
      <c r="E40" s="39"/>
      <c r="F40" s="40"/>
      <c r="G40" s="49" t="s">
        <v>41</v>
      </c>
      <c r="H40" s="66">
        <f>N21</f>
        <v>6</v>
      </c>
      <c r="I40" s="41"/>
      <c r="J40" s="42"/>
      <c r="K40" s="17"/>
      <c r="L40" s="17"/>
      <c r="M40" s="17"/>
      <c r="N40" s="17"/>
      <c r="O40" s="17"/>
      <c r="P40" s="17"/>
      <c r="Q40" s="17"/>
      <c r="R40" s="17"/>
      <c r="S40" s="17"/>
    </row>
    <row r="41" spans="1:19" x14ac:dyDescent="0.3">
      <c r="A41" s="17"/>
      <c r="B41" s="17"/>
      <c r="C41" s="17"/>
      <c r="D41" s="39"/>
      <c r="E41" s="39"/>
      <c r="F41" s="40"/>
      <c r="G41" s="49" t="s">
        <v>43</v>
      </c>
      <c r="H41" s="66">
        <f>O21</f>
        <v>1</v>
      </c>
      <c r="I41" s="41"/>
      <c r="J41" s="42"/>
      <c r="K41" s="17"/>
      <c r="L41" s="17"/>
      <c r="M41" s="17"/>
      <c r="N41" s="17"/>
      <c r="O41" s="17"/>
      <c r="P41" s="17"/>
      <c r="Q41" s="17"/>
      <c r="R41" s="17"/>
      <c r="S41" s="17"/>
    </row>
    <row r="42" spans="1:19" x14ac:dyDescent="0.3">
      <c r="A42" s="17"/>
      <c r="B42" s="17"/>
      <c r="C42" s="17"/>
      <c r="D42" s="39"/>
      <c r="E42" s="39"/>
      <c r="F42" s="40"/>
      <c r="G42" s="49" t="s">
        <v>42</v>
      </c>
      <c r="H42" s="66">
        <f>P21</f>
        <v>0</v>
      </c>
      <c r="I42" s="41"/>
      <c r="J42" s="42"/>
      <c r="K42" s="17"/>
      <c r="L42" s="17"/>
      <c r="M42" s="17"/>
      <c r="N42" s="17"/>
      <c r="O42" s="17"/>
      <c r="P42" s="17"/>
      <c r="Q42" s="17"/>
      <c r="R42" s="17"/>
      <c r="S42" s="17"/>
    </row>
    <row r="43" spans="1:19" x14ac:dyDescent="0.3">
      <c r="A43" s="17"/>
      <c r="B43" s="17"/>
      <c r="C43" s="17"/>
      <c r="D43" s="39"/>
      <c r="E43" s="39"/>
      <c r="F43" s="40"/>
      <c r="G43" s="49" t="s">
        <v>44</v>
      </c>
      <c r="H43" s="66">
        <f>Q21</f>
        <v>4</v>
      </c>
      <c r="I43" s="41"/>
      <c r="J43" s="42"/>
      <c r="K43" s="17"/>
      <c r="L43" s="17"/>
      <c r="M43" s="17"/>
      <c r="N43" s="17"/>
      <c r="O43" s="17"/>
      <c r="P43" s="17"/>
      <c r="Q43" s="17"/>
      <c r="R43" s="17"/>
      <c r="S43" s="17"/>
    </row>
    <row r="44" spans="1:19" x14ac:dyDescent="0.3">
      <c r="A44" s="17"/>
      <c r="B44" s="17"/>
      <c r="C44" s="17"/>
      <c r="D44" s="39"/>
      <c r="E44" s="39"/>
      <c r="F44" s="40"/>
      <c r="G44" s="49" t="s">
        <v>45</v>
      </c>
      <c r="H44" s="66">
        <f>R21</f>
        <v>0</v>
      </c>
      <c r="I44" s="41"/>
      <c r="J44" s="42"/>
      <c r="K44" s="17"/>
      <c r="L44" s="17"/>
      <c r="M44" s="17"/>
      <c r="N44" s="17"/>
      <c r="O44" s="17"/>
      <c r="P44" s="17"/>
      <c r="Q44" s="17"/>
      <c r="R44" s="17"/>
      <c r="S44" s="17"/>
    </row>
    <row r="45" spans="1:19" x14ac:dyDescent="0.3">
      <c r="A45" s="17"/>
      <c r="B45" s="17"/>
      <c r="C45" s="17"/>
      <c r="D45" s="46"/>
      <c r="E45" s="46"/>
      <c r="F45" s="44"/>
      <c r="G45" s="50" t="s">
        <v>37</v>
      </c>
      <c r="H45" s="67">
        <v>0</v>
      </c>
      <c r="I45" s="55"/>
      <c r="J45" s="56"/>
      <c r="K45" s="17"/>
      <c r="L45" s="17"/>
      <c r="M45" s="17"/>
      <c r="N45" s="17"/>
      <c r="O45" s="17"/>
      <c r="P45" s="17"/>
      <c r="Q45" s="17"/>
      <c r="R45" s="17"/>
      <c r="S45" s="17"/>
    </row>
    <row r="46" spans="1:19" x14ac:dyDescent="0.3">
      <c r="A46" s="17"/>
      <c r="B46" s="17"/>
      <c r="C46" s="17"/>
      <c r="D46" s="33"/>
      <c r="E46" s="33"/>
      <c r="F46" s="33"/>
      <c r="G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23.25" customHeight="1" x14ac:dyDescent="0.3">
      <c r="C47"/>
    </row>
    <row r="48" spans="1:19" ht="16.95" customHeight="1" x14ac:dyDescent="0.3">
      <c r="C48"/>
    </row>
    <row r="49" spans="3:3" ht="16.95" customHeight="1" x14ac:dyDescent="0.3">
      <c r="C49"/>
    </row>
    <row r="50" spans="3:3" ht="16.95" customHeight="1" x14ac:dyDescent="0.3">
      <c r="C50"/>
    </row>
    <row r="51" spans="3:3" ht="16.95" customHeight="1" x14ac:dyDescent="0.3">
      <c r="C51"/>
    </row>
    <row r="52" spans="3:3" ht="16.95" customHeight="1" x14ac:dyDescent="0.3">
      <c r="C52"/>
    </row>
    <row r="53" spans="3:3" ht="16.95" customHeight="1" x14ac:dyDescent="0.3">
      <c r="C53"/>
    </row>
    <row r="54" spans="3:3" ht="16.95" customHeight="1" x14ac:dyDescent="0.3">
      <c r="C54"/>
    </row>
    <row r="55" spans="3:3" ht="16.95" customHeight="1" x14ac:dyDescent="0.3">
      <c r="C55"/>
    </row>
    <row r="56" spans="3:3" x14ac:dyDescent="0.3">
      <c r="C56"/>
    </row>
    <row r="57" spans="3:3" x14ac:dyDescent="0.3">
      <c r="C57"/>
    </row>
    <row r="58" spans="3:3" ht="18" customHeight="1" x14ac:dyDescent="0.3">
      <c r="C58"/>
    </row>
    <row r="59" spans="3:3" ht="18" customHeight="1" x14ac:dyDescent="0.3">
      <c r="C59"/>
    </row>
    <row r="60" spans="3:3" ht="18" customHeight="1" x14ac:dyDescent="0.3">
      <c r="C60"/>
    </row>
    <row r="61" spans="3:3" x14ac:dyDescent="0.3">
      <c r="C61"/>
    </row>
    <row r="62" spans="3:3" x14ac:dyDescent="0.3">
      <c r="C62"/>
    </row>
    <row r="63" spans="3:3" x14ac:dyDescent="0.3">
      <c r="C63"/>
    </row>
  </sheetData>
  <mergeCells count="7">
    <mergeCell ref="Q18:R18"/>
    <mergeCell ref="Q17:R17"/>
    <mergeCell ref="S17:T17"/>
    <mergeCell ref="S18:T18"/>
    <mergeCell ref="A21:F21"/>
    <mergeCell ref="A20:F20"/>
    <mergeCell ref="S21:T21"/>
  </mergeCells>
  <pageMargins left="0" right="0" top="0.35433070866141736" bottom="0.35433070866141736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DARIO MOSCHETTO</cp:lastModifiedBy>
  <cp:lastPrinted>2025-07-17T21:34:10Z</cp:lastPrinted>
  <dcterms:created xsi:type="dcterms:W3CDTF">2016-11-02T08:18:17Z</dcterms:created>
  <dcterms:modified xsi:type="dcterms:W3CDTF">2025-10-06T10:14:07Z</dcterms:modified>
</cp:coreProperties>
</file>